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gal\PUC Dockets\2021\DG 21-130 EN COG\Pleadings\Exhibits\"/>
    </mc:Choice>
  </mc:AlternateContent>
  <xr:revisionPtr revIDLastSave="0" documentId="8_{94E21C8E-6F8C-4823-B7C5-4E26F743AEE5}" xr6:coauthVersionLast="44" xr6:coauthVersionMax="44" xr10:uidLastSave="{00000000-0000-0000-0000-000000000000}"/>
  <bookViews>
    <workbookView xWindow="-120" yWindow="-120" windowWidth="20730" windowHeight="11160" xr2:uid="{58B30778-F24A-48AB-8544-939A8BA05A57}"/>
  </bookViews>
  <sheets>
    <sheet name="Sheet1" sheetId="1" r:id="rId1"/>
  </sheets>
  <definedNames>
    <definedName name="_xlnm.Print_Area" localSheetId="0">Sheet1!$A$1:$AN$57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9" i="1" l="1"/>
  <c r="AB37" i="1"/>
  <c r="AB26" i="1"/>
  <c r="AB24" i="1"/>
  <c r="A11" i="1"/>
  <c r="A12" i="1"/>
  <c r="A14" i="1"/>
  <c r="A17" i="1"/>
  <c r="A18" i="1"/>
  <c r="A20" i="1"/>
  <c r="A25" i="1"/>
  <c r="A27" i="1"/>
  <c r="A30" i="1"/>
  <c r="A31" i="1"/>
  <c r="A33" i="1"/>
  <c r="A38" i="1"/>
  <c r="A40" i="1"/>
  <c r="A43" i="1"/>
  <c r="A44" i="1"/>
  <c r="A46" i="1"/>
  <c r="A10" i="1"/>
  <c r="D49" i="1"/>
  <c r="D48" i="1"/>
  <c r="D47" i="1"/>
  <c r="G37" i="1"/>
  <c r="H37" i="1"/>
  <c r="I37" i="1"/>
  <c r="J37" i="1"/>
  <c r="K37" i="1"/>
  <c r="L37" i="1"/>
  <c r="M37" i="1"/>
  <c r="N37" i="1"/>
  <c r="N41" i="1" s="1"/>
  <c r="O37" i="1"/>
  <c r="O41" i="1" s="1"/>
  <c r="P37" i="1"/>
  <c r="Q37" i="1"/>
  <c r="R37" i="1"/>
  <c r="S37" i="1"/>
  <c r="T37" i="1"/>
  <c r="U37" i="1"/>
  <c r="V37" i="1"/>
  <c r="V41" i="1" s="1"/>
  <c r="W37" i="1"/>
  <c r="W41" i="1" s="1"/>
  <c r="X37" i="1"/>
  <c r="Y37" i="1"/>
  <c r="Z37" i="1"/>
  <c r="AA37" i="1"/>
  <c r="F37" i="1"/>
  <c r="F41" i="1" s="1"/>
  <c r="AA41" i="1"/>
  <c r="Z41" i="1"/>
  <c r="Y41" i="1"/>
  <c r="X41" i="1"/>
  <c r="U41" i="1"/>
  <c r="T41" i="1"/>
  <c r="S41" i="1"/>
  <c r="R41" i="1"/>
  <c r="Q41" i="1"/>
  <c r="P41" i="1"/>
  <c r="M41" i="1"/>
  <c r="L41" i="1"/>
  <c r="K41" i="1"/>
  <c r="J41" i="1"/>
  <c r="I41" i="1"/>
  <c r="H41" i="1"/>
  <c r="G41" i="1"/>
  <c r="L28" i="1"/>
  <c r="M28" i="1"/>
  <c r="T28" i="1"/>
  <c r="U28" i="1"/>
  <c r="F28" i="1"/>
  <c r="F29" i="1" s="1"/>
  <c r="P24" i="1"/>
  <c r="P28" i="1" s="1"/>
  <c r="Q24" i="1"/>
  <c r="Q28" i="1" s="1"/>
  <c r="R24" i="1"/>
  <c r="R28" i="1" s="1"/>
  <c r="S24" i="1"/>
  <c r="S28" i="1" s="1"/>
  <c r="T24" i="1"/>
  <c r="U24" i="1"/>
  <c r="V24" i="1"/>
  <c r="V28" i="1" s="1"/>
  <c r="W24" i="1"/>
  <c r="W28" i="1" s="1"/>
  <c r="X24" i="1"/>
  <c r="X28" i="1" s="1"/>
  <c r="Y24" i="1"/>
  <c r="Y28" i="1" s="1"/>
  <c r="Z24" i="1"/>
  <c r="Z28" i="1" s="1"/>
  <c r="AA24" i="1"/>
  <c r="AA28" i="1" s="1"/>
  <c r="G24" i="1"/>
  <c r="G28" i="1" s="1"/>
  <c r="H24" i="1"/>
  <c r="H28" i="1" s="1"/>
  <c r="I24" i="1"/>
  <c r="I28" i="1" s="1"/>
  <c r="J24" i="1"/>
  <c r="J28" i="1" s="1"/>
  <c r="K24" i="1"/>
  <c r="K28" i="1" s="1"/>
  <c r="L24" i="1"/>
  <c r="M24" i="1"/>
  <c r="N24" i="1"/>
  <c r="N28" i="1" s="1"/>
  <c r="O24" i="1"/>
  <c r="O28" i="1" s="1"/>
  <c r="F24" i="1"/>
  <c r="A13" i="1" l="1"/>
  <c r="A15" i="1" s="1"/>
  <c r="F42" i="1"/>
  <c r="P13" i="1"/>
  <c r="L11" i="1"/>
  <c r="L15" i="1" s="1"/>
  <c r="M11" i="1"/>
  <c r="M15" i="1" s="1"/>
  <c r="N11" i="1"/>
  <c r="N15" i="1" s="1"/>
  <c r="O11" i="1"/>
  <c r="O15" i="1" s="1"/>
  <c r="G11" i="1"/>
  <c r="G15" i="1" s="1"/>
  <c r="H11" i="1"/>
  <c r="H15" i="1" s="1"/>
  <c r="I11" i="1"/>
  <c r="I15" i="1" s="1"/>
  <c r="J11" i="1"/>
  <c r="J15" i="1" s="1"/>
  <c r="K11" i="1"/>
  <c r="K15" i="1" s="1"/>
  <c r="F11" i="1"/>
  <c r="A16" i="1" l="1"/>
  <c r="P11" i="1"/>
  <c r="F15" i="1"/>
  <c r="F16" i="1" s="1"/>
  <c r="A22" i="1" l="1"/>
  <c r="A23" i="1" l="1"/>
  <c r="AD36" i="1" l="1"/>
  <c r="A24" i="1"/>
  <c r="A26" i="1" l="1"/>
  <c r="AD39" i="1" l="1"/>
  <c r="A28" i="1"/>
  <c r="A29" i="1" s="1"/>
  <c r="A35" i="1" s="1"/>
  <c r="A36" i="1" s="1"/>
  <c r="A37" i="1" s="1"/>
  <c r="A39" i="1" s="1"/>
  <c r="A41" i="1" s="1"/>
  <c r="A42" i="1" s="1"/>
  <c r="A47" i="1" s="1"/>
  <c r="A48" i="1" s="1"/>
  <c r="A49" i="1" s="1"/>
</calcChain>
</file>

<file path=xl/sharedStrings.xml><?xml version="1.0" encoding="utf-8"?>
<sst xmlns="http://schemas.openxmlformats.org/spreadsheetml/2006/main" count="56" uniqueCount="28">
  <si>
    <t>Total</t>
  </si>
  <si>
    <r>
      <t>BPRC</t>
    </r>
    <r>
      <rPr>
        <vertAlign val="subscript"/>
        <sz val="11"/>
        <color theme="1"/>
        <rFont val="Calibri"/>
        <family val="2"/>
        <scheme val="minor"/>
      </rPr>
      <t>T-1</t>
    </r>
  </si>
  <si>
    <r>
      <t>ACUSTS</t>
    </r>
    <r>
      <rPr>
        <vertAlign val="subscript"/>
        <sz val="11"/>
        <color theme="1"/>
        <rFont val="Calibri"/>
        <family val="2"/>
        <scheme val="minor"/>
      </rPr>
      <t>T-1</t>
    </r>
  </si>
  <si>
    <r>
      <t>AR</t>
    </r>
    <r>
      <rPr>
        <vertAlign val="subscript"/>
        <sz val="11"/>
        <color theme="1"/>
        <rFont val="Calibri"/>
        <family val="2"/>
        <scheme val="minor"/>
      </rPr>
      <t>T-1</t>
    </r>
  </si>
  <si>
    <t>Customer count</t>
  </si>
  <si>
    <t>Difference</t>
  </si>
  <si>
    <t>Decoupling adjustment</t>
  </si>
  <si>
    <t>Actual revenues</t>
  </si>
  <si>
    <r>
      <t>RD</t>
    </r>
    <r>
      <rPr>
        <vertAlign val="subscript"/>
        <sz val="11"/>
        <color theme="1"/>
        <rFont val="Calibri"/>
        <family val="2"/>
        <scheme val="minor"/>
      </rPr>
      <t>CG</t>
    </r>
  </si>
  <si>
    <t>Benchmark revenue per customer</t>
  </si>
  <si>
    <t xml:space="preserve">Benchmark revenues </t>
  </si>
  <si>
    <t>Table 1.  Illustrative derivation of revenue decoupling adjustment for R-3 customers, Nov 2018-Aug 2019</t>
  </si>
  <si>
    <t>https://www.puc.nh.gov/Regulatory/Docketbk/2021/21-130/INITIAL%20FILING%20-%20PETITION/21-130_2021.09.01_ENGI_2019%E2%80%932020-RADF-ADJ.PDF</t>
  </si>
  <si>
    <t>https://www.puc.nh.gov/Regulatory/Docketbk/2021/21-130/INITIAL%20FILING%20-%20PETITION/21-130_2021.09.01_ENGI_2020%E2%80%932021-RADF-ADJ.PDF</t>
  </si>
  <si>
    <t>RDAF Adjustment Workpapers for 2018/19, p. 8/10</t>
  </si>
  <si>
    <t>RDAF Adjustment Workpapers for 2018/19, p. 4/10</t>
  </si>
  <si>
    <t>RDAF Adjustment Workpapers for 2018/19, p. 4/10 and RDAF Adjustment Workpapers for 2019/20, p. 4/10</t>
  </si>
  <si>
    <t>RDAF Adjustment Workpapers for 2018/19, p. 8/10, RDAF Adjustment Workpapers for 2019/20, p. 8/10</t>
  </si>
  <si>
    <t>Table 2.  Calculation fo the decoupling adjustment using the incorrect BRPC input</t>
  </si>
  <si>
    <t>Table 3.  Calculation of decopuling adjustment using corrected BPRC input</t>
  </si>
  <si>
    <t>RDAF Adjustment Workpapers for 2018/19, p. 2/10 and RDAF Adjustment Workpapers for 2019/20, p. 2/10</t>
  </si>
  <si>
    <t>Applied adjustment</t>
  </si>
  <si>
    <t>Corrected adjustment</t>
  </si>
  <si>
    <t>Table 4.  Error impact summary</t>
  </si>
  <si>
    <t>Links to RDAF Adjustment Workpapers</t>
  </si>
  <si>
    <t>Description</t>
  </si>
  <si>
    <t>Variable defined in tariff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</si>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</sst>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"/>
    <numFmt numFmtId="165" formatCode="&quot;$&quot;#,##0.00"/>
    <numFmt numFmtId="166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5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0149-9B92-4879-A04B-25DFBE1654E9}">
  <sheetPr>
    <pageSetUpPr fitToPage="1"/>
  </sheetPr>
  <dimension ref="A1:AF49"/>
  <sheetViews>
    <sheetView tabSelected="1" zoomScale="85" zoomScaleNormal="85" workbookViewId="0">
      <selection activeCell="G11" sqref="G11"/>
    </sheetView>
  </sheetViews>
  <sheetFormatPr defaultRowHeight="15" x14ac:dyDescent="0.25"/>
  <cols>
    <col min="1" max="1" width="4.28515625" customWidth="1"/>
    <col min="2" max="2" width="27" customWidth="1"/>
    <col min="3" max="3" width="2.85546875" customWidth="1"/>
    <col min="4" max="4" width="19.28515625" customWidth="1"/>
    <col min="5" max="5" width="2.85546875" customWidth="1"/>
    <col min="6" max="6" width="11.5703125" style="5" bestFit="1" customWidth="1"/>
    <col min="7" max="9" width="10.28515625" style="5" bestFit="1" customWidth="1"/>
    <col min="10" max="10" width="11.28515625" style="5" bestFit="1" customWidth="1"/>
    <col min="11" max="15" width="10.28515625" style="5" bestFit="1" customWidth="1"/>
    <col min="16" max="16" width="11.5703125" style="5" customWidth="1"/>
    <col min="17" max="27" width="10.28515625" style="5" bestFit="1" customWidth="1"/>
    <col min="28" max="28" width="10.28515625" style="5" customWidth="1"/>
  </cols>
  <sheetData>
    <row r="1" spans="1:30" x14ac:dyDescent="0.25">
      <c r="A1" t="s">
        <v>24</v>
      </c>
    </row>
    <row r="2" spans="1:30" x14ac:dyDescent="0.25">
      <c r="A2" t="s">
        <v>12</v>
      </c>
    </row>
    <row r="3" spans="1:30" x14ac:dyDescent="0.25">
      <c r="A3" t="s">
        <v>13</v>
      </c>
    </row>
    <row r="6" spans="1:30" x14ac:dyDescent="0.25">
      <c r="B6" s="4" t="s">
        <v>11</v>
      </c>
      <c r="C6" s="4"/>
    </row>
    <row r="7" spans="1:30" x14ac:dyDescent="0.25">
      <c r="B7" s="4"/>
      <c r="C7" s="4"/>
    </row>
    <row r="8" spans="1:30" s="13" customFormat="1" ht="30" x14ac:dyDescent="0.25">
      <c r="B8" s="15" t="s">
        <v>25</v>
      </c>
      <c r="C8" s="15"/>
      <c r="D8" s="15" t="s">
        <v>26</v>
      </c>
      <c r="F8" s="14">
        <v>43405</v>
      </c>
      <c r="G8" s="14">
        <v>43435</v>
      </c>
      <c r="H8" s="14">
        <v>43466</v>
      </c>
      <c r="I8" s="14">
        <v>43497</v>
      </c>
      <c r="J8" s="14">
        <v>43525</v>
      </c>
      <c r="K8" s="14">
        <v>43556</v>
      </c>
      <c r="L8" s="14">
        <v>43586</v>
      </c>
      <c r="M8" s="14">
        <v>43617</v>
      </c>
      <c r="N8" s="14">
        <v>43647</v>
      </c>
      <c r="O8" s="14">
        <v>43678</v>
      </c>
      <c r="P8" s="14" t="s">
        <v>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D8" s="13" t="s">
        <v>27</v>
      </c>
    </row>
    <row r="9" spans="1:30" ht="18" x14ac:dyDescent="0.25">
      <c r="A9" s="11">
        <v>1</v>
      </c>
      <c r="B9" t="s">
        <v>9</v>
      </c>
      <c r="D9" s="3" t="s">
        <v>1</v>
      </c>
      <c r="E9" s="3"/>
      <c r="F9" s="6">
        <v>57.78</v>
      </c>
      <c r="G9" s="6">
        <v>77.468000000000004</v>
      </c>
      <c r="H9" s="6">
        <v>88.801000000000002</v>
      </c>
      <c r="I9" s="6">
        <v>83.855999999999995</v>
      </c>
      <c r="J9" s="6">
        <v>71.841999999999999</v>
      </c>
      <c r="K9" s="6">
        <v>45.378999999999998</v>
      </c>
      <c r="L9" s="6">
        <v>33.218000000000004</v>
      </c>
      <c r="M9" s="6">
        <v>25.573</v>
      </c>
      <c r="N9" s="6">
        <v>22.855</v>
      </c>
      <c r="O9" s="6">
        <v>22.974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D9" t="s">
        <v>15</v>
      </c>
    </row>
    <row r="10" spans="1:30" ht="18" x14ac:dyDescent="0.25">
      <c r="A10" s="11">
        <f>IF(LEN(B10)=0,"",MAX(A$9:A9)+1)</f>
        <v>2</v>
      </c>
      <c r="B10" t="s">
        <v>4</v>
      </c>
      <c r="D10" s="3" t="s">
        <v>2</v>
      </c>
      <c r="E10" s="3"/>
      <c r="F10" s="7">
        <v>71747</v>
      </c>
      <c r="G10" s="7">
        <v>74482</v>
      </c>
      <c r="H10" s="7">
        <v>74676</v>
      </c>
      <c r="I10" s="7">
        <v>67598</v>
      </c>
      <c r="J10" s="7">
        <v>74949</v>
      </c>
      <c r="K10" s="7">
        <v>72450</v>
      </c>
      <c r="L10" s="7">
        <v>74670</v>
      </c>
      <c r="M10" s="7">
        <v>72069</v>
      </c>
      <c r="N10" s="7">
        <v>73360</v>
      </c>
      <c r="O10" s="7">
        <v>73237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D10" t="s">
        <v>15</v>
      </c>
    </row>
    <row r="11" spans="1:30" x14ac:dyDescent="0.25">
      <c r="A11" s="11">
        <f>IF(LEN(B11)=0,"",MAX(A$9:A10)+1)</f>
        <v>3</v>
      </c>
      <c r="B11" t="s">
        <v>10</v>
      </c>
      <c r="F11" s="8">
        <f>F9*F10</f>
        <v>4145541.66</v>
      </c>
      <c r="G11" s="8">
        <f t="shared" ref="G11:K11" si="0">G9*G10</f>
        <v>5769971.5760000004</v>
      </c>
      <c r="H11" s="8">
        <f t="shared" si="0"/>
        <v>6631303.4759999998</v>
      </c>
      <c r="I11" s="8">
        <f t="shared" si="0"/>
        <v>5668497.8879999993</v>
      </c>
      <c r="J11" s="8">
        <f t="shared" si="0"/>
        <v>5384486.0580000002</v>
      </c>
      <c r="K11" s="8">
        <f t="shared" si="0"/>
        <v>3287708.55</v>
      </c>
      <c r="L11" s="8">
        <f t="shared" ref="L11" si="1">L9*L10</f>
        <v>2480388.06</v>
      </c>
      <c r="M11" s="8">
        <f t="shared" ref="M11" si="2">M9*M10</f>
        <v>1843020.537</v>
      </c>
      <c r="N11" s="8">
        <f t="shared" ref="N11" si="3">N9*N10</f>
        <v>1676642.8</v>
      </c>
      <c r="O11" s="8">
        <f t="shared" ref="O11" si="4">O9*O10</f>
        <v>1682546.838</v>
      </c>
      <c r="P11" s="8">
        <f>SUM(F11:O11)</f>
        <v>38570107.442999996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30" x14ac:dyDescent="0.25">
      <c r="A12" s="11" t="str">
        <f>IF(LEN(B12)=0,"",MAX(A$9:A11)+1)</f>
        <v/>
      </c>
    </row>
    <row r="13" spans="1:30" ht="18" x14ac:dyDescent="0.25">
      <c r="A13" s="11">
        <f>IF(LEN(B13)=0,"",MAX(A$9:A12)+1)</f>
        <v>4</v>
      </c>
      <c r="B13" t="s">
        <v>7</v>
      </c>
      <c r="D13" s="3" t="s">
        <v>3</v>
      </c>
      <c r="E13" s="3"/>
      <c r="F13" s="8">
        <v>4500710</v>
      </c>
      <c r="G13" s="8">
        <v>6220883</v>
      </c>
      <c r="H13" s="8">
        <v>7120844</v>
      </c>
      <c r="I13" s="8">
        <v>6162130</v>
      </c>
      <c r="J13" s="8">
        <v>5471656</v>
      </c>
      <c r="K13" s="8">
        <v>3568634</v>
      </c>
      <c r="L13" s="8">
        <v>2478908</v>
      </c>
      <c r="M13" s="8">
        <v>1789816</v>
      </c>
      <c r="N13" s="8">
        <v>1666978</v>
      </c>
      <c r="O13" s="8">
        <v>1664432</v>
      </c>
      <c r="P13" s="8">
        <f>SUM(F13:O13)</f>
        <v>40644991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D13" t="s">
        <v>14</v>
      </c>
    </row>
    <row r="14" spans="1:30" x14ac:dyDescent="0.25">
      <c r="A14" s="11" t="str">
        <f>IF(LEN(B14)=0,"",MAX(A$9:A13)+1)</f>
        <v/>
      </c>
    </row>
    <row r="15" spans="1:30" x14ac:dyDescent="0.25">
      <c r="A15" s="11">
        <f>IF(LEN(B15)=0,"",MAX(A$9:A14)+1)</f>
        <v>5</v>
      </c>
      <c r="B15" t="s">
        <v>5</v>
      </c>
      <c r="F15" s="9">
        <f>F11-F13</f>
        <v>-355168.33999999985</v>
      </c>
      <c r="G15" s="9">
        <f t="shared" ref="G15:O15" si="5">G11-G13</f>
        <v>-450911.42399999965</v>
      </c>
      <c r="H15" s="9">
        <f t="shared" si="5"/>
        <v>-489540.52400000021</v>
      </c>
      <c r="I15" s="9">
        <f t="shared" si="5"/>
        <v>-493632.11200000066</v>
      </c>
      <c r="J15" s="9">
        <f t="shared" si="5"/>
        <v>-87169.941999999806</v>
      </c>
      <c r="K15" s="9">
        <f t="shared" si="5"/>
        <v>-280925.45000000019</v>
      </c>
      <c r="L15" s="9">
        <f t="shared" si="5"/>
        <v>1480.0600000000559</v>
      </c>
      <c r="M15" s="9">
        <f t="shared" si="5"/>
        <v>53204.537000000011</v>
      </c>
      <c r="N15" s="9">
        <f t="shared" si="5"/>
        <v>9664.8000000000466</v>
      </c>
      <c r="O15" s="9">
        <f t="shared" si="5"/>
        <v>18114.837999999989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30" ht="18" x14ac:dyDescent="0.25">
      <c r="A16" s="11">
        <f>IF(LEN(B16)=0,"",MAX(A$9:A15)+1)</f>
        <v>6</v>
      </c>
      <c r="B16" t="s">
        <v>6</v>
      </c>
      <c r="D16" s="3" t="s">
        <v>8</v>
      </c>
      <c r="E16" s="3"/>
      <c r="F16" s="9">
        <f>SUM(F15:O15)</f>
        <v>-2074883.5570000003</v>
      </c>
    </row>
    <row r="17" spans="1:32" x14ac:dyDescent="0.25">
      <c r="A17" s="11" t="str">
        <f>IF(LEN(B17)=0,"",MAX(A$9:A16)+1)</f>
        <v/>
      </c>
    </row>
    <row r="18" spans="1:32" x14ac:dyDescent="0.25">
      <c r="A18" s="11" t="str">
        <f>IF(LEN(B18)=0,"",MAX(A$9:A17)+1)</f>
        <v/>
      </c>
    </row>
    <row r="19" spans="1:32" x14ac:dyDescent="0.25">
      <c r="A19" s="11"/>
      <c r="B19" s="4" t="s">
        <v>18</v>
      </c>
      <c r="C19" s="4"/>
    </row>
    <row r="20" spans="1:32" x14ac:dyDescent="0.25">
      <c r="A20" s="11" t="str">
        <f>IF(LEN(B20)=0,"",MAX(A$9:A19)+1)</f>
        <v/>
      </c>
    </row>
    <row r="21" spans="1:32" ht="30" x14ac:dyDescent="0.25">
      <c r="A21" s="11"/>
      <c r="B21" s="15" t="s">
        <v>25</v>
      </c>
      <c r="C21" s="15"/>
      <c r="D21" s="15" t="s">
        <v>26</v>
      </c>
      <c r="F21" s="10">
        <v>43405</v>
      </c>
      <c r="G21" s="10">
        <v>43435</v>
      </c>
      <c r="H21" s="10">
        <v>43466</v>
      </c>
      <c r="I21" s="10">
        <v>43497</v>
      </c>
      <c r="J21" s="10">
        <v>43525</v>
      </c>
      <c r="K21" s="10">
        <v>43556</v>
      </c>
      <c r="L21" s="10">
        <v>43586</v>
      </c>
      <c r="M21" s="10">
        <v>43617</v>
      </c>
      <c r="N21" s="10">
        <v>43647</v>
      </c>
      <c r="O21" s="10">
        <v>43678</v>
      </c>
      <c r="P21" s="10">
        <v>43709</v>
      </c>
      <c r="Q21" s="10">
        <v>43739</v>
      </c>
      <c r="R21" s="10">
        <v>43770</v>
      </c>
      <c r="S21" s="10">
        <v>43800</v>
      </c>
      <c r="T21" s="10">
        <v>43831</v>
      </c>
      <c r="U21" s="10">
        <v>43862</v>
      </c>
      <c r="V21" s="10">
        <v>43891</v>
      </c>
      <c r="W21" s="10">
        <v>43922</v>
      </c>
      <c r="X21" s="10">
        <v>43952</v>
      </c>
      <c r="Y21" s="10">
        <v>43983</v>
      </c>
      <c r="Z21" s="10">
        <v>44013</v>
      </c>
      <c r="AA21" s="10">
        <v>44044</v>
      </c>
      <c r="AB21" s="10" t="s">
        <v>0</v>
      </c>
      <c r="AC21" s="10"/>
      <c r="AD21" s="10"/>
      <c r="AE21" s="10"/>
      <c r="AF21" s="10"/>
    </row>
    <row r="22" spans="1:32" ht="18" x14ac:dyDescent="0.25">
      <c r="A22" s="11">
        <f>IF(LEN(B22)=0,"",MAX(A$9:A21)+1)</f>
        <v>7</v>
      </c>
      <c r="B22" t="s">
        <v>9</v>
      </c>
      <c r="D22" s="3" t="s">
        <v>1</v>
      </c>
      <c r="E22" s="3"/>
      <c r="F22" s="6">
        <v>22.047000000000001</v>
      </c>
      <c r="G22" s="6">
        <v>29.562999999999999</v>
      </c>
      <c r="H22" s="6">
        <v>33.408999999999999</v>
      </c>
      <c r="I22" s="6">
        <v>31.062000000000001</v>
      </c>
      <c r="J22" s="6">
        <v>28.369</v>
      </c>
      <c r="K22" s="6">
        <v>19.541</v>
      </c>
      <c r="L22" s="6">
        <v>12.971</v>
      </c>
      <c r="M22" s="6">
        <v>10.385</v>
      </c>
      <c r="N22" s="6">
        <v>9.2390000000000008</v>
      </c>
      <c r="O22" s="6">
        <v>9.3520000000000003</v>
      </c>
      <c r="P22" s="6">
        <v>9.9160000000000004</v>
      </c>
      <c r="Q22" s="6">
        <v>14.057</v>
      </c>
      <c r="R22" s="6">
        <v>22.321000000000002</v>
      </c>
      <c r="S22" s="6">
        <v>29.93</v>
      </c>
      <c r="T22" s="6">
        <v>33.822000000000003</v>
      </c>
      <c r="U22" s="6">
        <v>31.446000000000002</v>
      </c>
      <c r="V22" s="6">
        <v>28.72</v>
      </c>
      <c r="W22" s="6">
        <v>19.783999999999999</v>
      </c>
      <c r="X22" s="6">
        <v>13.134</v>
      </c>
      <c r="Y22" s="6">
        <v>10.516</v>
      </c>
      <c r="Z22" s="6">
        <v>9.4169999999999998</v>
      </c>
      <c r="AA22" s="6">
        <v>9.5310000000000006</v>
      </c>
      <c r="AB22" s="6"/>
      <c r="AD22" t="s">
        <v>16</v>
      </c>
    </row>
    <row r="23" spans="1:32" ht="18" x14ac:dyDescent="0.25">
      <c r="A23" s="11">
        <f>IF(LEN(B23)=0,"",MAX(A$9:A22)+1)</f>
        <v>8</v>
      </c>
      <c r="B23" t="s">
        <v>4</v>
      </c>
      <c r="D23" s="3" t="s">
        <v>2</v>
      </c>
      <c r="E23" s="3"/>
      <c r="F23" s="7">
        <v>5948</v>
      </c>
      <c r="G23" s="7">
        <v>6205</v>
      </c>
      <c r="H23" s="7">
        <v>6210</v>
      </c>
      <c r="I23" s="7">
        <v>5599</v>
      </c>
      <c r="J23" s="7">
        <v>6170</v>
      </c>
      <c r="K23" s="7">
        <v>5875</v>
      </c>
      <c r="L23" s="7">
        <v>5956</v>
      </c>
      <c r="M23" s="7">
        <v>5679</v>
      </c>
      <c r="N23" s="7">
        <v>5777</v>
      </c>
      <c r="O23" s="7">
        <v>5675</v>
      </c>
      <c r="P23" s="7">
        <v>5314</v>
      </c>
      <c r="Q23" s="7">
        <v>5687</v>
      </c>
      <c r="R23" s="7">
        <v>5939</v>
      </c>
      <c r="S23" s="7">
        <v>5943</v>
      </c>
      <c r="T23" s="7">
        <v>5921</v>
      </c>
      <c r="U23" s="7">
        <v>5522</v>
      </c>
      <c r="V23" s="7">
        <v>5814</v>
      </c>
      <c r="W23" s="7">
        <v>5486</v>
      </c>
      <c r="X23" s="7">
        <v>5610</v>
      </c>
      <c r="Y23" s="7">
        <v>5356</v>
      </c>
      <c r="Z23" s="7">
        <v>5713</v>
      </c>
      <c r="AA23" s="7">
        <v>5574</v>
      </c>
      <c r="AB23" s="7"/>
      <c r="AC23" s="1"/>
      <c r="AD23" t="s">
        <v>16</v>
      </c>
    </row>
    <row r="24" spans="1:32" x14ac:dyDescent="0.25">
      <c r="A24" s="11">
        <f>IF(LEN(B24)=0,"",MAX(A$9:A23)+1)</f>
        <v>9</v>
      </c>
      <c r="B24" t="s">
        <v>10</v>
      </c>
      <c r="F24" s="8">
        <f>F22*F23</f>
        <v>131135.55600000001</v>
      </c>
      <c r="G24" s="8">
        <f t="shared" ref="G24:O24" si="6">G22*G23</f>
        <v>183438.41499999998</v>
      </c>
      <c r="H24" s="8">
        <f t="shared" si="6"/>
        <v>207469.88999999998</v>
      </c>
      <c r="I24" s="8">
        <f t="shared" si="6"/>
        <v>173916.13800000001</v>
      </c>
      <c r="J24" s="8">
        <f t="shared" si="6"/>
        <v>175036.73</v>
      </c>
      <c r="K24" s="8">
        <f t="shared" si="6"/>
        <v>114803.375</v>
      </c>
      <c r="L24" s="8">
        <f t="shared" si="6"/>
        <v>77255.275999999998</v>
      </c>
      <c r="M24" s="8">
        <f t="shared" si="6"/>
        <v>58976.415000000001</v>
      </c>
      <c r="N24" s="8">
        <f t="shared" si="6"/>
        <v>53373.703000000001</v>
      </c>
      <c r="O24" s="8">
        <f t="shared" si="6"/>
        <v>53072.6</v>
      </c>
      <c r="P24" s="8">
        <f t="shared" ref="P24" si="7">P22*P23</f>
        <v>52693.624000000003</v>
      </c>
      <c r="Q24" s="8">
        <f t="shared" ref="Q24" si="8">Q22*Q23</f>
        <v>79942.159</v>
      </c>
      <c r="R24" s="8">
        <f t="shared" ref="R24" si="9">R22*R23</f>
        <v>132564.41899999999</v>
      </c>
      <c r="S24" s="8">
        <f t="shared" ref="S24" si="10">S22*S23</f>
        <v>177873.99</v>
      </c>
      <c r="T24" s="8">
        <f t="shared" ref="T24" si="11">T22*T23</f>
        <v>200260.06200000001</v>
      </c>
      <c r="U24" s="8">
        <f t="shared" ref="U24" si="12">U22*U23</f>
        <v>173644.81200000001</v>
      </c>
      <c r="V24" s="8">
        <f t="shared" ref="V24" si="13">V22*V23</f>
        <v>166978.07999999999</v>
      </c>
      <c r="W24" s="8">
        <f t="shared" ref="W24" si="14">W22*W23</f>
        <v>108535.02399999999</v>
      </c>
      <c r="X24" s="8">
        <f t="shared" ref="X24" si="15">X22*X23</f>
        <v>73681.740000000005</v>
      </c>
      <c r="Y24" s="8">
        <f t="shared" ref="Y24" si="16">Y22*Y23</f>
        <v>56323.696000000004</v>
      </c>
      <c r="Z24" s="8">
        <f t="shared" ref="Z24" si="17">Z22*Z23</f>
        <v>53799.320999999996</v>
      </c>
      <c r="AA24" s="8">
        <f t="shared" ref="AA24" si="18">AA22*AA23</f>
        <v>53125.794000000002</v>
      </c>
      <c r="AB24" s="8">
        <f>SUM(F24:AA24)</f>
        <v>2557900.8190000006</v>
      </c>
    </row>
    <row r="25" spans="1:32" x14ac:dyDescent="0.25">
      <c r="A25" s="11" t="str">
        <f>IF(LEN(B25)=0,"",MAX(A$9:A24)+1)</f>
        <v/>
      </c>
    </row>
    <row r="26" spans="1:32" ht="18" x14ac:dyDescent="0.25">
      <c r="A26" s="11">
        <f>IF(LEN(B26)=0,"",MAX(A$9:A25)+1)</f>
        <v>10</v>
      </c>
      <c r="B26" t="s">
        <v>7</v>
      </c>
      <c r="D26" s="3" t="s">
        <v>3</v>
      </c>
      <c r="E26" s="3"/>
      <c r="F26" s="8">
        <v>359903</v>
      </c>
      <c r="G26" s="8">
        <v>497596</v>
      </c>
      <c r="H26" s="8">
        <v>573936</v>
      </c>
      <c r="I26" s="8">
        <v>492013</v>
      </c>
      <c r="J26" s="8">
        <v>440554</v>
      </c>
      <c r="K26" s="8">
        <v>286468</v>
      </c>
      <c r="L26" s="8">
        <v>196705</v>
      </c>
      <c r="M26" s="8">
        <v>142811</v>
      </c>
      <c r="N26" s="8">
        <v>132362</v>
      </c>
      <c r="O26" s="8">
        <v>130055</v>
      </c>
      <c r="P26" s="8">
        <v>132942</v>
      </c>
      <c r="Q26" s="8">
        <v>205627</v>
      </c>
      <c r="R26" s="8">
        <v>358351</v>
      </c>
      <c r="S26" s="8">
        <v>477006</v>
      </c>
      <c r="T26" s="8">
        <v>544382</v>
      </c>
      <c r="U26" s="8">
        <v>469058</v>
      </c>
      <c r="V26" s="8">
        <v>412515</v>
      </c>
      <c r="W26" s="8">
        <v>272173</v>
      </c>
      <c r="X26" s="8">
        <v>192234</v>
      </c>
      <c r="Y26" s="8">
        <v>134172</v>
      </c>
      <c r="Z26" s="8">
        <v>133370</v>
      </c>
      <c r="AA26" s="8">
        <v>130808</v>
      </c>
      <c r="AB26" s="8">
        <f>SUM(F26:AA26)</f>
        <v>6715041</v>
      </c>
      <c r="AD26" t="s">
        <v>17</v>
      </c>
    </row>
    <row r="27" spans="1:32" x14ac:dyDescent="0.25">
      <c r="A27" s="11" t="str">
        <f>IF(LEN(B27)=0,"",MAX(A$9:A26)+1)</f>
        <v/>
      </c>
    </row>
    <row r="28" spans="1:32" x14ac:dyDescent="0.25">
      <c r="A28" s="11">
        <f>IF(LEN(B28)=0,"",MAX(A$9:A27)+1)</f>
        <v>11</v>
      </c>
      <c r="B28" t="s">
        <v>5</v>
      </c>
      <c r="F28" s="9">
        <f>F24-F26</f>
        <v>-228767.44399999999</v>
      </c>
      <c r="G28" s="9">
        <f t="shared" ref="G28:AA28" si="19">G24-G26</f>
        <v>-314157.58500000002</v>
      </c>
      <c r="H28" s="9">
        <f t="shared" si="19"/>
        <v>-366466.11</v>
      </c>
      <c r="I28" s="9">
        <f t="shared" si="19"/>
        <v>-318096.86199999996</v>
      </c>
      <c r="J28" s="9">
        <f t="shared" si="19"/>
        <v>-265517.27</v>
      </c>
      <c r="K28" s="9">
        <f t="shared" si="19"/>
        <v>-171664.625</v>
      </c>
      <c r="L28" s="9">
        <f t="shared" si="19"/>
        <v>-119449.724</v>
      </c>
      <c r="M28" s="9">
        <f t="shared" si="19"/>
        <v>-83834.584999999992</v>
      </c>
      <c r="N28" s="9">
        <f t="shared" si="19"/>
        <v>-78988.296999999991</v>
      </c>
      <c r="O28" s="9">
        <f t="shared" si="19"/>
        <v>-76982.399999999994</v>
      </c>
      <c r="P28" s="9">
        <f t="shared" si="19"/>
        <v>-80248.375999999989</v>
      </c>
      <c r="Q28" s="9">
        <f t="shared" si="19"/>
        <v>-125684.841</v>
      </c>
      <c r="R28" s="9">
        <f t="shared" si="19"/>
        <v>-225786.58100000001</v>
      </c>
      <c r="S28" s="9">
        <f t="shared" si="19"/>
        <v>-299132.01</v>
      </c>
      <c r="T28" s="9">
        <f t="shared" si="19"/>
        <v>-344121.93799999997</v>
      </c>
      <c r="U28" s="9">
        <f t="shared" si="19"/>
        <v>-295413.18799999997</v>
      </c>
      <c r="V28" s="9">
        <f t="shared" si="19"/>
        <v>-245536.92</v>
      </c>
      <c r="W28" s="9">
        <f t="shared" si="19"/>
        <v>-163637.97600000002</v>
      </c>
      <c r="X28" s="9">
        <f t="shared" si="19"/>
        <v>-118552.26</v>
      </c>
      <c r="Y28" s="9">
        <f t="shared" si="19"/>
        <v>-77848.304000000004</v>
      </c>
      <c r="Z28" s="9">
        <f t="shared" si="19"/>
        <v>-79570.679000000004</v>
      </c>
      <c r="AA28" s="9">
        <f t="shared" si="19"/>
        <v>-77682.206000000006</v>
      </c>
      <c r="AB28" s="9"/>
    </row>
    <row r="29" spans="1:32" ht="18" x14ac:dyDescent="0.25">
      <c r="A29" s="11">
        <f>IF(LEN(B29)=0,"",MAX(A$9:A28)+1)</f>
        <v>12</v>
      </c>
      <c r="B29" t="s">
        <v>6</v>
      </c>
      <c r="D29" s="3" t="s">
        <v>8</v>
      </c>
      <c r="E29" s="3"/>
      <c r="F29" s="9">
        <f>SUM(F28:AA28)</f>
        <v>-4157140.1809999999</v>
      </c>
    </row>
    <row r="30" spans="1:32" x14ac:dyDescent="0.25">
      <c r="A30" s="11" t="str">
        <f>IF(LEN(B30)=0,"",MAX(A$9:A29)+1)</f>
        <v/>
      </c>
    </row>
    <row r="31" spans="1:32" x14ac:dyDescent="0.25">
      <c r="A31" s="11" t="str">
        <f>IF(LEN(B31)=0,"",MAX(A$9:A30)+1)</f>
        <v/>
      </c>
    </row>
    <row r="32" spans="1:32" x14ac:dyDescent="0.25">
      <c r="A32" s="11"/>
      <c r="B32" s="4" t="s">
        <v>19</v>
      </c>
      <c r="C32" s="4"/>
    </row>
    <row r="33" spans="1:30" x14ac:dyDescent="0.25">
      <c r="A33" s="11" t="str">
        <f>IF(LEN(B33)=0,"",MAX(A$9:A32)+1)</f>
        <v/>
      </c>
    </row>
    <row r="34" spans="1:30" ht="30" x14ac:dyDescent="0.25">
      <c r="A34" s="11"/>
      <c r="B34" s="15" t="s">
        <v>25</v>
      </c>
      <c r="C34" s="15"/>
      <c r="D34" s="15" t="s">
        <v>26</v>
      </c>
      <c r="F34" s="10">
        <v>43405</v>
      </c>
      <c r="G34" s="10">
        <v>43435</v>
      </c>
      <c r="H34" s="10">
        <v>43466</v>
      </c>
      <c r="I34" s="10">
        <v>43497</v>
      </c>
      <c r="J34" s="10">
        <v>43525</v>
      </c>
      <c r="K34" s="10">
        <v>43556</v>
      </c>
      <c r="L34" s="10">
        <v>43586</v>
      </c>
      <c r="M34" s="10">
        <v>43617</v>
      </c>
      <c r="N34" s="10">
        <v>43647</v>
      </c>
      <c r="O34" s="10">
        <v>43678</v>
      </c>
      <c r="P34" s="10">
        <v>43709</v>
      </c>
      <c r="Q34" s="10">
        <v>43739</v>
      </c>
      <c r="R34" s="10">
        <v>43770</v>
      </c>
      <c r="S34" s="10">
        <v>43800</v>
      </c>
      <c r="T34" s="10">
        <v>43831</v>
      </c>
      <c r="U34" s="10">
        <v>43862</v>
      </c>
      <c r="V34" s="10">
        <v>43891</v>
      </c>
      <c r="W34" s="10">
        <v>43922</v>
      </c>
      <c r="X34" s="10">
        <v>43952</v>
      </c>
      <c r="Y34" s="10">
        <v>43983</v>
      </c>
      <c r="Z34" s="10">
        <v>44013</v>
      </c>
      <c r="AA34" s="10">
        <v>44044</v>
      </c>
      <c r="AB34" s="10"/>
    </row>
    <row r="35" spans="1:30" ht="18" x14ac:dyDescent="0.25">
      <c r="A35" s="11">
        <f>IF(LEN(B35)=0,"",MAX(A$9:A34)+1)</f>
        <v>13</v>
      </c>
      <c r="B35" t="s">
        <v>9</v>
      </c>
      <c r="D35" s="3" t="s">
        <v>1</v>
      </c>
      <c r="E35" s="3"/>
      <c r="F35" s="12">
        <v>57.78</v>
      </c>
      <c r="G35" s="12">
        <v>77.468000000000004</v>
      </c>
      <c r="H35" s="12">
        <v>88.801000000000002</v>
      </c>
      <c r="I35" s="12">
        <v>83.855999999999995</v>
      </c>
      <c r="J35" s="12">
        <v>71.841999999999999</v>
      </c>
      <c r="K35" s="12">
        <v>45.378999999999998</v>
      </c>
      <c r="L35" s="12">
        <v>33.218000000000004</v>
      </c>
      <c r="M35" s="12">
        <v>25.573</v>
      </c>
      <c r="N35" s="12">
        <v>22.855</v>
      </c>
      <c r="O35" s="12">
        <v>22.974</v>
      </c>
      <c r="P35" s="12">
        <v>25.472000000000001</v>
      </c>
      <c r="Q35" s="12">
        <v>36.363</v>
      </c>
      <c r="R35" s="12">
        <v>58.482999999999997</v>
      </c>
      <c r="S35" s="12">
        <v>78.412000000000006</v>
      </c>
      <c r="T35" s="12">
        <v>89.882999999999996</v>
      </c>
      <c r="U35" s="12">
        <v>84.876999999999995</v>
      </c>
      <c r="V35" s="12">
        <v>72.715999999999994</v>
      </c>
      <c r="W35" s="12">
        <v>45.930999999999997</v>
      </c>
      <c r="X35" s="12">
        <v>33.622</v>
      </c>
      <c r="Y35" s="12">
        <v>25.882999999999999</v>
      </c>
      <c r="Z35" s="12">
        <v>23.298999999999999</v>
      </c>
      <c r="AA35" s="12">
        <v>23.42</v>
      </c>
      <c r="AB35" s="12"/>
      <c r="AD35" t="s">
        <v>20</v>
      </c>
    </row>
    <row r="36" spans="1:30" ht="18" x14ac:dyDescent="0.25">
      <c r="A36" s="11">
        <f>IF(LEN(B36)=0,"",MAX(A$9:A35)+1)</f>
        <v>14</v>
      </c>
      <c r="B36" t="s">
        <v>4</v>
      </c>
      <c r="D36" s="3" t="s">
        <v>2</v>
      </c>
      <c r="E36" s="3"/>
      <c r="F36" s="7">
        <v>5948</v>
      </c>
      <c r="G36" s="7">
        <v>6205</v>
      </c>
      <c r="H36" s="7">
        <v>6210</v>
      </c>
      <c r="I36" s="7">
        <v>5599</v>
      </c>
      <c r="J36" s="7">
        <v>6170</v>
      </c>
      <c r="K36" s="7">
        <v>5875</v>
      </c>
      <c r="L36" s="7">
        <v>5956</v>
      </c>
      <c r="M36" s="7">
        <v>5679</v>
      </c>
      <c r="N36" s="7">
        <v>5777</v>
      </c>
      <c r="O36" s="7">
        <v>5675</v>
      </c>
      <c r="P36" s="7">
        <v>5314</v>
      </c>
      <c r="Q36" s="7">
        <v>5687</v>
      </c>
      <c r="R36" s="7">
        <v>5939</v>
      </c>
      <c r="S36" s="7">
        <v>5943</v>
      </c>
      <c r="T36" s="7">
        <v>5921</v>
      </c>
      <c r="U36" s="7">
        <v>5522</v>
      </c>
      <c r="V36" s="7">
        <v>5814</v>
      </c>
      <c r="W36" s="7">
        <v>5486</v>
      </c>
      <c r="X36" s="7">
        <v>5610</v>
      </c>
      <c r="Y36" s="7">
        <v>5356</v>
      </c>
      <c r="Z36" s="7">
        <v>5713</v>
      </c>
      <c r="AA36" s="7">
        <v>5574</v>
      </c>
      <c r="AB36" s="7"/>
      <c r="AD36" t="str">
        <f>"Line "&amp;A23</f>
        <v>Line 8</v>
      </c>
    </row>
    <row r="37" spans="1:30" x14ac:dyDescent="0.25">
      <c r="A37" s="11">
        <f>IF(LEN(B37)=0,"",MAX(A$9:A36)+1)</f>
        <v>15</v>
      </c>
      <c r="B37" t="s">
        <v>10</v>
      </c>
      <c r="F37" s="8">
        <f>F35*F36</f>
        <v>343675.44</v>
      </c>
      <c r="G37" s="8">
        <f t="shared" ref="G37:AA37" si="20">G35*G36</f>
        <v>480688.94</v>
      </c>
      <c r="H37" s="8">
        <f t="shared" si="20"/>
        <v>551454.21</v>
      </c>
      <c r="I37" s="8">
        <f t="shared" si="20"/>
        <v>469509.74399999995</v>
      </c>
      <c r="J37" s="8">
        <f t="shared" si="20"/>
        <v>443265.14</v>
      </c>
      <c r="K37" s="8">
        <f t="shared" si="20"/>
        <v>266601.625</v>
      </c>
      <c r="L37" s="8">
        <f t="shared" si="20"/>
        <v>197846.40800000002</v>
      </c>
      <c r="M37" s="8">
        <f t="shared" si="20"/>
        <v>145229.06700000001</v>
      </c>
      <c r="N37" s="8">
        <f t="shared" si="20"/>
        <v>132033.33499999999</v>
      </c>
      <c r="O37" s="8">
        <f t="shared" si="20"/>
        <v>130377.45</v>
      </c>
      <c r="P37" s="8">
        <f t="shared" si="20"/>
        <v>135358.20800000001</v>
      </c>
      <c r="Q37" s="8">
        <f t="shared" si="20"/>
        <v>206796.38099999999</v>
      </c>
      <c r="R37" s="8">
        <f t="shared" si="20"/>
        <v>347330.53700000001</v>
      </c>
      <c r="S37" s="8">
        <f t="shared" si="20"/>
        <v>466002.51600000006</v>
      </c>
      <c r="T37" s="8">
        <f t="shared" si="20"/>
        <v>532197.24300000002</v>
      </c>
      <c r="U37" s="8">
        <f t="shared" si="20"/>
        <v>468690.79399999999</v>
      </c>
      <c r="V37" s="8">
        <f t="shared" si="20"/>
        <v>422770.82399999996</v>
      </c>
      <c r="W37" s="8">
        <f t="shared" si="20"/>
        <v>251977.46599999999</v>
      </c>
      <c r="X37" s="8">
        <f t="shared" si="20"/>
        <v>188619.42</v>
      </c>
      <c r="Y37" s="8">
        <f t="shared" si="20"/>
        <v>138629.348</v>
      </c>
      <c r="Z37" s="8">
        <f t="shared" si="20"/>
        <v>133107.18700000001</v>
      </c>
      <c r="AA37" s="8">
        <f t="shared" si="20"/>
        <v>130543.08000000002</v>
      </c>
      <c r="AB37" s="8">
        <f>SUM(F37:AA37)</f>
        <v>6582704.3629999999</v>
      </c>
    </row>
    <row r="38" spans="1:30" x14ac:dyDescent="0.25">
      <c r="A38" s="11" t="str">
        <f>IF(LEN(B38)=0,"",MAX(A$9:A37)+1)</f>
        <v/>
      </c>
    </row>
    <row r="39" spans="1:30" ht="18" x14ac:dyDescent="0.25">
      <c r="A39" s="11">
        <f>IF(LEN(B39)=0,"",MAX(A$9:A38)+1)</f>
        <v>16</v>
      </c>
      <c r="B39" t="s">
        <v>7</v>
      </c>
      <c r="D39" s="3" t="s">
        <v>3</v>
      </c>
      <c r="E39" s="3"/>
      <c r="F39" s="8">
        <v>359903</v>
      </c>
      <c r="G39" s="8">
        <v>497596</v>
      </c>
      <c r="H39" s="8">
        <v>573936</v>
      </c>
      <c r="I39" s="8">
        <v>492013</v>
      </c>
      <c r="J39" s="8">
        <v>440554</v>
      </c>
      <c r="K39" s="8">
        <v>286468</v>
      </c>
      <c r="L39" s="8">
        <v>196705</v>
      </c>
      <c r="M39" s="8">
        <v>142811</v>
      </c>
      <c r="N39" s="8">
        <v>132362</v>
      </c>
      <c r="O39" s="8">
        <v>130055</v>
      </c>
      <c r="P39" s="8">
        <v>132942</v>
      </c>
      <c r="Q39" s="8">
        <v>205627</v>
      </c>
      <c r="R39" s="8">
        <v>358351</v>
      </c>
      <c r="S39" s="8">
        <v>477006</v>
      </c>
      <c r="T39" s="8">
        <v>544382</v>
      </c>
      <c r="U39" s="8">
        <v>469058</v>
      </c>
      <c r="V39" s="8">
        <v>412515</v>
      </c>
      <c r="W39" s="8">
        <v>272173</v>
      </c>
      <c r="X39" s="8">
        <v>192234</v>
      </c>
      <c r="Y39" s="8">
        <v>134172</v>
      </c>
      <c r="Z39" s="8">
        <v>133370</v>
      </c>
      <c r="AA39" s="8">
        <v>130808</v>
      </c>
      <c r="AB39" s="8">
        <f>SUM(F39:AA39)</f>
        <v>6715041</v>
      </c>
      <c r="AD39" t="str">
        <f>"Line "&amp;A26</f>
        <v>Line 10</v>
      </c>
    </row>
    <row r="40" spans="1:30" x14ac:dyDescent="0.25">
      <c r="A40" s="11" t="str">
        <f>IF(LEN(B40)=0,"",MAX(A$9:A39)+1)</f>
        <v/>
      </c>
    </row>
    <row r="41" spans="1:30" x14ac:dyDescent="0.25">
      <c r="A41" s="11">
        <f>IF(LEN(B41)=0,"",MAX(A$9:A40)+1)</f>
        <v>17</v>
      </c>
      <c r="B41" t="s">
        <v>5</v>
      </c>
      <c r="F41" s="9">
        <f>F37-F39</f>
        <v>-16227.559999999998</v>
      </c>
      <c r="G41" s="9">
        <f t="shared" ref="G41:AA41" si="21">G37-G39</f>
        <v>-16907.059999999998</v>
      </c>
      <c r="H41" s="9">
        <f t="shared" si="21"/>
        <v>-22481.790000000037</v>
      </c>
      <c r="I41" s="9">
        <f t="shared" si="21"/>
        <v>-22503.256000000052</v>
      </c>
      <c r="J41" s="9">
        <f t="shared" si="21"/>
        <v>2711.140000000014</v>
      </c>
      <c r="K41" s="9">
        <f t="shared" si="21"/>
        <v>-19866.375</v>
      </c>
      <c r="L41" s="9">
        <f t="shared" si="21"/>
        <v>1141.4080000000249</v>
      </c>
      <c r="M41" s="9">
        <f t="shared" si="21"/>
        <v>2418.06700000001</v>
      </c>
      <c r="N41" s="9">
        <f t="shared" si="21"/>
        <v>-328.66500000000815</v>
      </c>
      <c r="O41" s="9">
        <f t="shared" si="21"/>
        <v>322.44999999999709</v>
      </c>
      <c r="P41" s="9">
        <f t="shared" si="21"/>
        <v>2416.2080000000133</v>
      </c>
      <c r="Q41" s="9">
        <f t="shared" si="21"/>
        <v>1169.3809999999939</v>
      </c>
      <c r="R41" s="9">
        <f t="shared" si="21"/>
        <v>-11020.462999999989</v>
      </c>
      <c r="S41" s="9">
        <f t="shared" si="21"/>
        <v>-11003.483999999939</v>
      </c>
      <c r="T41" s="9">
        <f t="shared" si="21"/>
        <v>-12184.756999999983</v>
      </c>
      <c r="U41" s="9">
        <f t="shared" si="21"/>
        <v>-367.20600000000559</v>
      </c>
      <c r="V41" s="9">
        <f t="shared" si="21"/>
        <v>10255.823999999964</v>
      </c>
      <c r="W41" s="9">
        <f t="shared" si="21"/>
        <v>-20195.534000000014</v>
      </c>
      <c r="X41" s="9">
        <f t="shared" si="21"/>
        <v>-3614.5799999999872</v>
      </c>
      <c r="Y41" s="9">
        <f t="shared" si="21"/>
        <v>4457.3479999999981</v>
      </c>
      <c r="Z41" s="9">
        <f t="shared" si="21"/>
        <v>-262.81299999999464</v>
      </c>
      <c r="AA41" s="9">
        <f t="shared" si="21"/>
        <v>-264.9199999999837</v>
      </c>
      <c r="AB41" s="9"/>
    </row>
    <row r="42" spans="1:30" ht="18" x14ac:dyDescent="0.25">
      <c r="A42" s="11">
        <f>IF(LEN(B42)=0,"",MAX(A$9:A41)+1)</f>
        <v>18</v>
      </c>
      <c r="B42" t="s">
        <v>6</v>
      </c>
      <c r="D42" s="3" t="s">
        <v>8</v>
      </c>
      <c r="E42" s="3"/>
      <c r="F42" s="9">
        <f>SUM(F41:AA41)</f>
        <v>-132336.63699999999</v>
      </c>
    </row>
    <row r="43" spans="1:30" x14ac:dyDescent="0.25">
      <c r="A43" s="11" t="str">
        <f>IF(LEN(B43)=0,"",MAX(A$9:A42)+1)</f>
        <v/>
      </c>
    </row>
    <row r="44" spans="1:30" x14ac:dyDescent="0.25">
      <c r="A44" s="11" t="str">
        <f>IF(LEN(B44)=0,"",MAX(A$9:A43)+1)</f>
        <v/>
      </c>
    </row>
    <row r="45" spans="1:30" x14ac:dyDescent="0.25">
      <c r="A45" s="11"/>
      <c r="B45" s="4" t="s">
        <v>23</v>
      </c>
      <c r="C45" s="4"/>
    </row>
    <row r="46" spans="1:30" x14ac:dyDescent="0.25">
      <c r="A46" s="11" t="str">
        <f>IF(LEN(B46)=0,"",MAX(A$9:A45)+1)</f>
        <v/>
      </c>
    </row>
    <row r="47" spans="1:30" x14ac:dyDescent="0.25">
      <c r="A47" s="11">
        <f>IF(LEN(B47)=0,"",MAX(A$9:A46)+1)</f>
        <v>19</v>
      </c>
      <c r="B47" t="s">
        <v>21</v>
      </c>
      <c r="D47" s="2">
        <f>F29</f>
        <v>-4157140.1809999999</v>
      </c>
      <c r="E47" s="2"/>
    </row>
    <row r="48" spans="1:30" x14ac:dyDescent="0.25">
      <c r="A48" s="11">
        <f>IF(LEN(B48)=0,"",MAX(A$9:A47)+1)</f>
        <v>20</v>
      </c>
      <c r="B48" t="s">
        <v>22</v>
      </c>
      <c r="D48" s="2">
        <f>F42</f>
        <v>-132336.63699999999</v>
      </c>
      <c r="E48" s="2"/>
    </row>
    <row r="49" spans="1:5" x14ac:dyDescent="0.25">
      <c r="A49" s="11">
        <f>IF(LEN(B49)=0,"",MAX(A$9:A48)+1)</f>
        <v>21</v>
      </c>
      <c r="B49" t="s">
        <v>5</v>
      </c>
      <c r="D49" s="2">
        <f>D47-D48</f>
        <v>-4024803.5439999998</v>
      </c>
      <c r="E49" s="2"/>
    </row>
  </sheetData>
  <sheetProtection algorithmName="SHA-512" hashValue="YijcuFMCHLYvWzVTSMCPIBibGgEQABtZGg4NJVhCUaRev4GszGvtv2WJ8OniIq8aG54BYjvQrQXCxeqYrj3gnw==" saltValue="LKDvX8+Xoxj1uL+AgLaU+g==" spinCount="100000" sheet="1" objects="1" scenarios="1"/>
  <pageMargins left="0.7" right="0.7" top="0.75" bottom="0.75" header="0.3" footer="0.3"/>
  <pageSetup scale="3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7470D2B8A40947AAA84FAAECA517A3" ma:contentTypeVersion="4" ma:contentTypeDescription="Create a new document." ma:contentTypeScope="" ma:versionID="fa0bc0ec89f6a541fefd9fd0241f5a54">
  <xsd:schema xmlns:xsd="http://www.w3.org/2001/XMLSchema" xmlns:xs="http://www.w3.org/2001/XMLSchema" xmlns:p="http://schemas.microsoft.com/office/2006/metadata/properties" xmlns:ns3="22b4236c-7e35-4264-b1cb-9042dd9c9d1c" targetNamespace="http://schemas.microsoft.com/office/2006/metadata/properties" ma:root="true" ma:fieldsID="1ef2ad38e368aa9b755bb7b6afdda466" ns3:_="">
    <xsd:import namespace="22b4236c-7e35-4264-b1cb-9042dd9c9d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4236c-7e35-4264-b1cb-9042dd9c9d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C9A638-1686-441C-9839-D57AB9606942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22b4236c-7e35-4264-b1cb-9042dd9c9d1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7AF0DA3-ECAE-48A1-81F9-AC9FBBD86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b4236c-7e35-4264-b1cb-9042dd9c9d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78719F-4365-41C4-88B0-D993D5D1F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DeCourcey</dc:creator>
  <cp:lastModifiedBy>Michael Sheehan</cp:lastModifiedBy>
  <cp:lastPrinted>2021-10-21T11:48:54Z</cp:lastPrinted>
  <dcterms:created xsi:type="dcterms:W3CDTF">2021-10-20T18:26:23Z</dcterms:created>
  <dcterms:modified xsi:type="dcterms:W3CDTF">2021-10-21T20:01:06Z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0x0101003C7470D2B8A40947AAA84FAAECA517A3</vt:lpwstr>
  </property>
</Properties>
</file>